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\OneDrive\Documents\Needham Energy\GNC Web Site Materials\"/>
    </mc:Choice>
  </mc:AlternateContent>
  <xr:revisionPtr revIDLastSave="0" documentId="13_ncr:1_{F1B00B2C-3982-4A34-BBDF-3CB57FEB3E7E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Heat Graph" sheetId="2" r:id="rId1"/>
  </sheets>
  <definedNames>
    <definedName name="_xlnm.Print_Area" localSheetId="0">'Heat Graph'!$A$24:$O$54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6" i="2" l="1"/>
  <c r="B8" i="2" s="1"/>
  <c r="N68" i="2"/>
  <c r="E8" i="2" s="1"/>
  <c r="E9" i="2" s="1"/>
  <c r="D21" i="2" l="1"/>
  <c r="D19" i="2"/>
  <c r="D17" i="2"/>
  <c r="B21" i="2"/>
  <c r="B17" i="2"/>
  <c r="B23" i="2"/>
  <c r="D23" i="2"/>
  <c r="B19" i="2"/>
  <c r="D15" i="2"/>
  <c r="B13" i="2"/>
  <c r="B15" i="2"/>
  <c r="D13" i="2"/>
  <c r="B9" i="2"/>
  <c r="B97" i="2"/>
  <c r="C97" i="2" s="1"/>
  <c r="B96" i="2"/>
  <c r="E96" i="2" s="1"/>
  <c r="D87" i="2"/>
  <c r="D84" i="2"/>
  <c r="D83" i="2"/>
  <c r="F80" i="2"/>
  <c r="J80" i="2" s="1"/>
  <c r="N72" i="2"/>
  <c r="D72" i="2"/>
  <c r="D86" i="2" s="1"/>
  <c r="N70" i="2"/>
  <c r="J70" i="2"/>
  <c r="D70" i="2"/>
  <c r="J68" i="2"/>
  <c r="D68" i="2"/>
  <c r="J66" i="2"/>
  <c r="D66" i="2"/>
  <c r="N64" i="2"/>
  <c r="F64" i="2"/>
  <c r="J64" i="2" s="1"/>
  <c r="C96" i="2" l="1"/>
  <c r="D85" i="2"/>
  <c r="E97" i="2"/>
</calcChain>
</file>

<file path=xl/sharedStrings.xml><?xml version="1.0" encoding="utf-8"?>
<sst xmlns="http://schemas.openxmlformats.org/spreadsheetml/2006/main" count="126" uniqueCount="80">
  <si>
    <t>Energy Source</t>
  </si>
  <si>
    <t xml:space="preserve"> </t>
  </si>
  <si>
    <t>Electricity</t>
  </si>
  <si>
    <t>Natural Gas</t>
  </si>
  <si>
    <t>Gasoline</t>
  </si>
  <si>
    <t>Ethanol</t>
  </si>
  <si>
    <t>Coal</t>
  </si>
  <si>
    <t>Air Travel</t>
  </si>
  <si>
    <t>BTU/KWH</t>
  </si>
  <si>
    <t># CO2/KWH</t>
  </si>
  <si>
    <t>#CO2/MMBTU</t>
  </si>
  <si>
    <t>Energy Content</t>
  </si>
  <si>
    <t>CO2 Generated</t>
  </si>
  <si>
    <t>BTU/Therm</t>
  </si>
  <si>
    <t>BTU/Gallon</t>
  </si>
  <si>
    <t>Gasohol</t>
  </si>
  <si>
    <t>Methanol</t>
  </si>
  <si>
    <t>BTU/#</t>
  </si>
  <si>
    <t># CO2/Therm</t>
  </si>
  <si>
    <t># CO2/Gallon</t>
  </si>
  <si>
    <t># CO2/# Coal</t>
  </si>
  <si>
    <t>KWH/Mile</t>
  </si>
  <si>
    <t>/Therm</t>
  </si>
  <si>
    <t>SUV</t>
  </si>
  <si>
    <t>Pickup Truck</t>
  </si>
  <si>
    <t>Tesla</t>
  </si>
  <si>
    <t>MPG</t>
  </si>
  <si>
    <t># C02/mile</t>
  </si>
  <si>
    <t xml:space="preserve">Typical Car Sedan </t>
  </si>
  <si>
    <t>Hybrid (Prius)</t>
  </si>
  <si>
    <t>Unit Cost</t>
  </si>
  <si>
    <t>/kwh</t>
  </si>
  <si>
    <t>/Gallon</t>
  </si>
  <si>
    <t>AFUE</t>
  </si>
  <si>
    <t>NA</t>
  </si>
  <si>
    <t>Net Cost</t>
  </si>
  <si>
    <t>Per MMBTU</t>
  </si>
  <si>
    <t>Efficiency)</t>
  </si>
  <si>
    <t>(Conversion</t>
  </si>
  <si>
    <t xml:space="preserve">CO2 Generated per MMBTU    </t>
  </si>
  <si>
    <t>Of Source Fuel</t>
  </si>
  <si>
    <t>of Useable Heat</t>
  </si>
  <si>
    <t># CO2</t>
  </si>
  <si>
    <t xml:space="preserve">per MMBTU    </t>
  </si>
  <si>
    <t>Energy Sources, Costs, and CO2 Generated</t>
  </si>
  <si>
    <t>CO2 Released</t>
  </si>
  <si>
    <t>(see note 1)</t>
  </si>
  <si>
    <t>KWH/MMBTU</t>
  </si>
  <si>
    <t>COST / MMBTU</t>
  </si>
  <si>
    <t xml:space="preserve">AIR SOURCE HEAT PUMP PERFORMANCE </t>
  </si>
  <si>
    <t>Propane</t>
  </si>
  <si>
    <t>Fuel Oil</t>
  </si>
  <si>
    <t>= User adjustable values</t>
  </si>
  <si>
    <t>Lbs CO2</t>
  </si>
  <si>
    <t>/ MMBTU</t>
  </si>
  <si>
    <t>www.eia.gov/tools/faqs/faq.php?id=73&amp;t=11</t>
  </si>
  <si>
    <t>(see note 2)</t>
  </si>
  <si>
    <r>
      <rPr>
        <b/>
        <sz val="10"/>
        <rFont val="Arial"/>
        <family val="2"/>
      </rPr>
      <t>Note 2</t>
    </r>
    <r>
      <rPr>
        <sz val="10"/>
        <rFont val="Arial"/>
        <family val="2"/>
      </rPr>
      <t xml:space="preserve">: Source of info for CO2 content of fuel sources = </t>
    </r>
  </si>
  <si>
    <t>COP = Coefficient of Performance = Energy Output/Energy Input</t>
  </si>
  <si>
    <t>#2 Fuel Oil</t>
  </si>
  <si>
    <t>Average COP</t>
  </si>
  <si>
    <t>Average seasonal COP typical of 100% heat pump operation</t>
  </si>
  <si>
    <t>ASHP Full Heat</t>
  </si>
  <si>
    <t>ASHP Partial Heat</t>
  </si>
  <si>
    <t>Average seasonal COP typical of heat pump operation above 25F</t>
  </si>
  <si>
    <r>
      <rPr>
        <b/>
        <sz val="10"/>
        <rFont val="Arial"/>
        <family val="2"/>
      </rPr>
      <t>Note 1:</t>
    </r>
    <r>
      <rPr>
        <sz val="10"/>
        <rFont val="Arial"/>
      </rPr>
      <t xml:space="preserve"> Carbon Emission data for New England Electric Generation :</t>
    </r>
  </si>
  <si>
    <t>www.iso-ne.com/static-assets/documents/2020/05/2018_air_emissions_report.pdf</t>
  </si>
  <si>
    <t>Electric Heat</t>
  </si>
  <si>
    <t>MMBTU/Yr</t>
  </si>
  <si>
    <t>Therms Gas/Yr</t>
  </si>
  <si>
    <t>Gallons Fuel Oil/Yr</t>
  </si>
  <si>
    <t>Heating Cost ($/Yr)</t>
  </si>
  <si>
    <t>Carbon Emissions (# CO2 / Yr)</t>
  </si>
  <si>
    <t>Annual Fuel Cost =</t>
  </si>
  <si>
    <t>Gas</t>
  </si>
  <si>
    <t>Oil</t>
  </si>
  <si>
    <t>Annual Heat Load =</t>
  </si>
  <si>
    <t>Enter Annual Heating Fuel Cost in Appropriate Column (Gas or Oil).  Do not enter values for both</t>
  </si>
  <si>
    <t>Comparison of Annual Fuel Cost &amp; Carbon Emissions for Different Heating Sources</t>
  </si>
  <si>
    <t>Heat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</si>
</sst>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7" formatCode="_(* #,##0_);_(* \(#,##0\);_(* &quot;-&quot;??_);_(@_)"/>
    <numFmt numFmtId="169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11" xfId="0" applyNumberFormat="1" applyBorder="1"/>
    <xf numFmtId="0" fontId="0" fillId="0" borderId="13" xfId="0" applyBorder="1"/>
    <xf numFmtId="0" fontId="0" fillId="0" borderId="14" xfId="0" applyBorder="1"/>
    <xf numFmtId="0" fontId="3" fillId="0" borderId="7" xfId="0" applyFont="1" applyBorder="1"/>
    <xf numFmtId="0" fontId="0" fillId="0" borderId="12" xfId="0" quotePrefix="1" applyBorder="1"/>
    <xf numFmtId="0" fontId="0" fillId="0" borderId="15" xfId="0" applyBorder="1"/>
    <xf numFmtId="0" fontId="0" fillId="0" borderId="16" xfId="0" applyBorder="1"/>
    <xf numFmtId="0" fontId="0" fillId="2" borderId="0" xfId="0" applyFill="1" applyBorder="1"/>
    <xf numFmtId="0" fontId="3" fillId="0" borderId="6" xfId="0" applyFont="1" applyBorder="1" applyAlignment="1">
      <alignment horizontal="center"/>
    </xf>
    <xf numFmtId="2" fontId="0" fillId="0" borderId="11" xfId="0" applyNumberFormat="1" applyBorder="1"/>
    <xf numFmtId="0" fontId="0" fillId="3" borderId="0" xfId="0" applyFill="1" applyBorder="1"/>
    <xf numFmtId="44" fontId="0" fillId="0" borderId="3" xfId="1" applyFont="1" applyBorder="1"/>
    <xf numFmtId="164" fontId="0" fillId="0" borderId="11" xfId="0" applyNumberFormat="1" applyBorder="1"/>
    <xf numFmtId="0" fontId="3" fillId="0" borderId="3" xfId="0" applyFont="1" applyBorder="1" applyAlignment="1">
      <alignment horizontal="center"/>
    </xf>
    <xf numFmtId="0" fontId="6" fillId="0" borderId="0" xfId="0" applyFont="1"/>
    <xf numFmtId="0" fontId="6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2" xfId="0" applyFont="1" applyBorder="1" applyAlignment="1">
      <alignment horizontal="center"/>
    </xf>
    <xf numFmtId="2" fontId="0" fillId="0" borderId="13" xfId="0" applyNumberForma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0" fillId="0" borderId="18" xfId="0" applyBorder="1"/>
    <xf numFmtId="9" fontId="5" fillId="2" borderId="18" xfId="2" applyFont="1" applyFill="1" applyBorder="1" applyAlignment="1">
      <alignment horizontal="center"/>
    </xf>
    <xf numFmtId="9" fontId="0" fillId="0" borderId="18" xfId="2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165" fontId="0" fillId="0" borderId="11" xfId="0" applyNumberFormat="1" applyBorder="1" applyAlignment="1">
      <alignment horizontal="right"/>
    </xf>
    <xf numFmtId="0" fontId="6" fillId="0" borderId="12" xfId="0" applyFont="1" applyBorder="1"/>
    <xf numFmtId="0" fontId="0" fillId="0" borderId="11" xfId="0" applyBorder="1" applyAlignment="1">
      <alignment horizontal="right"/>
    </xf>
    <xf numFmtId="0" fontId="3" fillId="0" borderId="9" xfId="0" applyFont="1" applyBorder="1" applyAlignment="1"/>
    <xf numFmtId="44" fontId="5" fillId="2" borderId="11" xfId="1" applyFont="1" applyFill="1" applyBorder="1"/>
    <xf numFmtId="44" fontId="0" fillId="0" borderId="11" xfId="1" applyFont="1" applyBorder="1"/>
    <xf numFmtId="165" fontId="0" fillId="0" borderId="0" xfId="0" applyNumberFormat="1" applyBorder="1"/>
    <xf numFmtId="0" fontId="6" fillId="0" borderId="0" xfId="0" quotePrefix="1" applyFont="1" applyBorder="1"/>
    <xf numFmtId="0" fontId="0" fillId="2" borderId="20" xfId="0" applyFill="1" applyBorder="1"/>
    <xf numFmtId="0" fontId="6" fillId="0" borderId="21" xfId="0" quotePrefix="1" applyFont="1" applyBorder="1"/>
    <xf numFmtId="0" fontId="0" fillId="0" borderId="22" xfId="0" applyBorder="1"/>
    <xf numFmtId="0" fontId="6" fillId="0" borderId="23" xfId="0" applyFon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44" fontId="0" fillId="0" borderId="26" xfId="0" applyNumberFormat="1" applyBorder="1" applyAlignment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44" fontId="0" fillId="0" borderId="11" xfId="0" applyNumberFormat="1" applyBorder="1" applyAlignment="1"/>
    <xf numFmtId="0" fontId="6" fillId="0" borderId="8" xfId="0" applyFont="1" applyBorder="1"/>
    <xf numFmtId="0" fontId="6" fillId="0" borderId="16" xfId="0" applyFont="1" applyFill="1" applyBorder="1"/>
    <xf numFmtId="165" fontId="0" fillId="0" borderId="11" xfId="0" applyNumberFormat="1" applyBorder="1"/>
    <xf numFmtId="0" fontId="0" fillId="0" borderId="17" xfId="0" applyBorder="1"/>
    <xf numFmtId="0" fontId="6" fillId="0" borderId="2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44" fontId="0" fillId="0" borderId="13" xfId="0" applyNumberFormat="1" applyBorder="1"/>
    <xf numFmtId="165" fontId="0" fillId="0" borderId="6" xfId="0" applyNumberFormat="1" applyBorder="1" applyAlignment="1">
      <alignment horizontal="center"/>
    </xf>
    <xf numFmtId="0" fontId="6" fillId="0" borderId="15" xfId="0" applyFont="1" applyBorder="1"/>
    <xf numFmtId="1" fontId="0" fillId="0" borderId="29" xfId="0" applyNumberFormat="1" applyBorder="1" applyAlignment="1">
      <alignment horizontal="center"/>
    </xf>
    <xf numFmtId="44" fontId="0" fillId="0" borderId="30" xfId="0" applyNumberFormat="1" applyBorder="1"/>
    <xf numFmtId="0" fontId="0" fillId="0" borderId="31" xfId="0" applyBorder="1"/>
    <xf numFmtId="2" fontId="0" fillId="2" borderId="34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0" xfId="3"/>
    <xf numFmtId="0" fontId="6" fillId="0" borderId="11" xfId="0" applyFont="1" applyBorder="1"/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/>
    <xf numFmtId="0" fontId="0" fillId="0" borderId="38" xfId="0" applyBorder="1"/>
    <xf numFmtId="169" fontId="6" fillId="2" borderId="0" xfId="1" applyNumberFormat="1" applyFont="1" applyFill="1" applyBorder="1"/>
    <xf numFmtId="0" fontId="4" fillId="0" borderId="15" xfId="0" applyFont="1" applyBorder="1"/>
    <xf numFmtId="1" fontId="0" fillId="0" borderId="0" xfId="0" applyNumberFormat="1" applyBorder="1"/>
    <xf numFmtId="1" fontId="0" fillId="0" borderId="5" xfId="0" applyNumberFormat="1" applyBorder="1"/>
    <xf numFmtId="0" fontId="4" fillId="0" borderId="36" xfId="0" applyFont="1" applyBorder="1"/>
    <xf numFmtId="0" fontId="0" fillId="0" borderId="39" xfId="0" applyBorder="1"/>
    <xf numFmtId="0" fontId="0" fillId="0" borderId="40" xfId="0" applyBorder="1"/>
    <xf numFmtId="0" fontId="6" fillId="0" borderId="41" xfId="0" applyFont="1" applyBorder="1"/>
    <xf numFmtId="169" fontId="0" fillId="2" borderId="16" xfId="1" applyNumberFormat="1" applyFont="1" applyFill="1" applyBorder="1"/>
    <xf numFmtId="0" fontId="6" fillId="0" borderId="40" xfId="0" applyFont="1" applyBorder="1"/>
    <xf numFmtId="0" fontId="0" fillId="0" borderId="41" xfId="0" applyBorder="1"/>
    <xf numFmtId="1" fontId="0" fillId="0" borderId="4" xfId="0" applyNumberFormat="1" applyBorder="1"/>
    <xf numFmtId="0" fontId="9" fillId="0" borderId="15" xfId="0" applyFont="1" applyBorder="1" applyAlignment="1">
      <alignment horizontal="right" indent="1"/>
    </xf>
    <xf numFmtId="0" fontId="9" fillId="0" borderId="1" xfId="0" applyFont="1" applyBorder="1" applyAlignment="1">
      <alignment horizontal="left" indent="3"/>
    </xf>
    <xf numFmtId="169" fontId="0" fillId="0" borderId="16" xfId="0" applyNumberFormat="1" applyBorder="1"/>
    <xf numFmtId="169" fontId="0" fillId="0" borderId="4" xfId="0" applyNumberFormat="1" applyBorder="1"/>
    <xf numFmtId="167" fontId="0" fillId="0" borderId="16" xfId="4" applyNumberFormat="1" applyFont="1" applyBorder="1"/>
    <xf numFmtId="167" fontId="0" fillId="0" borderId="4" xfId="4" applyNumberFormat="1" applyFont="1" applyBorder="1"/>
    <xf numFmtId="0" fontId="4" fillId="0" borderId="35" xfId="0" applyFont="1" applyBorder="1"/>
    <xf numFmtId="0" fontId="4" fillId="0" borderId="38" xfId="0" applyFont="1" applyBorder="1"/>
    <xf numFmtId="0" fontId="4" fillId="0" borderId="37" xfId="0" applyFont="1" applyBorder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/>
              <a:t>Heating Source Comparison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0390784485273"/>
          <c:y val="8.2736063708759952E-2"/>
          <c:w val="0.84215247871152965"/>
          <c:h val="0.791913009593937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'Heat Graph'!$B$11</c:f>
              <c:strCache>
                <c:ptCount val="1"/>
                <c:pt idx="0">
                  <c:v>Heating Cost ($/Yr)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'Heat Graph'!$A$12:$A$23</c:f>
              <c:strCache>
                <c:ptCount val="12"/>
                <c:pt idx="1">
                  <c:v>Electric Heat</c:v>
                </c:pt>
                <c:pt idx="3">
                  <c:v>Propane</c:v>
                </c:pt>
                <c:pt idx="5">
                  <c:v>Fuel Oil</c:v>
                </c:pt>
                <c:pt idx="7">
                  <c:v>Natural Gas</c:v>
                </c:pt>
                <c:pt idx="9">
                  <c:v>ASHP Full Heat</c:v>
                </c:pt>
                <c:pt idx="11">
                  <c:v>ASHP Partial Heat</c:v>
                </c:pt>
              </c:strCache>
            </c:strRef>
          </c:cat>
          <c:val>
            <c:numRef>
              <c:f>'Heat Graph'!$B$12:$B$23</c:f>
              <c:numCache>
                <c:formatCode>_("$"* #,##0_);_("$"* \(#,##0\);_("$"* "-"??_);_(@_)</c:formatCode>
                <c:ptCount val="12"/>
                <c:pt idx="1">
                  <c:v>4835.8733880422042</c:v>
                </c:pt>
                <c:pt idx="3">
                  <c:v>2732.1807173613688</c:v>
                </c:pt>
                <c:pt idx="5">
                  <c:v>1674.1071428571429</c:v>
                </c:pt>
                <c:pt idx="7">
                  <c:v>1000</c:v>
                </c:pt>
                <c:pt idx="9">
                  <c:v>1934.3493552168818</c:v>
                </c:pt>
                <c:pt idx="11">
                  <c:v>1487.9610424745242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2-4DD0-B59E-5BD5FED5D1F9}"/>
            </c:ext>
          </c:extLst>
        </c:ser>
        <c:ser>
          <c:idx val="1"/>
          <c:order val="1"/>
          <c:tx>
            <c:strRef>
              <c:f>'Heat Graph'!$D$11</c:f>
              <c:strCache>
                <c:ptCount val="1"/>
                <c:pt idx="0">
                  <c:v>Carbon Emissions (# CO2 / Yr)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lIns="38100" tIns="19050" rIns="38100" bIns="19050">
                <a:spAutoFit/>
              </a:bodyPr>
              <a:lstStyle/>
              <a:p>
                <a:pPr>
                  <a:defRPr sz="12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'Heat Graph'!$A$12:$A$23</c:f>
              <c:strCache>
                <c:ptCount val="12"/>
                <c:pt idx="1">
                  <c:v>Electric Heat</c:v>
                </c:pt>
                <c:pt idx="3">
                  <c:v>Propane</c:v>
                </c:pt>
                <c:pt idx="5">
                  <c:v>Fuel Oil</c:v>
                </c:pt>
                <c:pt idx="7">
                  <c:v>Natural Gas</c:v>
                </c:pt>
                <c:pt idx="9">
                  <c:v>ASHP Full Heat</c:v>
                </c:pt>
                <c:pt idx="11">
                  <c:v>ASHP Partial Heat</c:v>
                </c:pt>
              </c:strCache>
            </c:strRef>
          </c:cat>
          <c:val>
            <c:numRef>
              <c:f>'Heat Graph'!$D$12:$D$23</c:f>
              <c:numCache>
                <c:formatCode>_(* #,##0_);_(* \(#,##0\);_(* "-"??_);_(@_)</c:formatCode>
                <c:ptCount val="12"/>
                <c:pt idx="1">
                  <c:v>14463.657678780773</c:v>
                </c:pt>
                <c:pt idx="3">
                  <c:v>11583.333333333332</c:v>
                </c:pt>
                <c:pt idx="5">
                  <c:v>15121.875</c:v>
                </c:pt>
                <c:pt idx="7">
                  <c:v>9750</c:v>
                </c:pt>
                <c:pt idx="9">
                  <c:v>5785.4630715123094</c:v>
                </c:pt>
                <c:pt idx="11">
                  <c:v>4450.3562088556237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2-4DD0-B59E-5BD5FED5D1F9}"/>
            </c:ext>
          </c:extLst>
        </c:ser>
        <c:ser>
          <c:idx val="2"/>
          <c:order val="2"/>
          <c:tx>
            <c:strRef>
              <c:f>'Heat Graph'!$B$11</c:f>
              <c:strCache>
                <c:ptCount val="1"/>
                <c:pt idx="0">
                  <c:v>Heating Cost ($/Yr)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2AFB-4803-AC4A-820E6CE3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"/>
        <c:axId val="429470880"/>
        <c:axId val="1"/>
      </c:barChart>
      <c:catAx>
        <c:axId val="42947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70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delete val="1"/>
      </c:legendEntry>
      <c:overlay val="0"/>
      <c:spPr>
        <a:solidFill>
          <a:schemeClr val="bg1"/>
        </a:solidFill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24</xdr:row>
      <xdr:rowOff>68580</xdr:rowOff>
    </xdr:from>
    <xdr:to>
      <xdr:col>14</xdr:col>
      <xdr:colOff>11430</xdr:colOff>
      <xdr:row>53</xdr:row>
      <xdr:rowOff>3810</xdr:rowOff>
    </xdr:to>
    <xdr:graphicFrame macro="">
      <xdr:nvGraphicFramePr>
        <xdr:cNvPr id="2065" name="Chart 1">
          <a:extLst>
            <a:ext uri="{FF2B5EF4-FFF2-40B4-BE49-F238E27FC236}">
              <a16:creationId xmlns:a16="http://schemas.microsoft.com/office/drawing/2014/main" id="{25FD6BEB-8476-47C6-8EE2-8AA9DC63A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-ne.com/static-assets/documents/2020/05/2018_air_emissions_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0"/>
  <sheetViews>
    <sheetView tabSelected="1" zoomScale="75" zoomScaleNormal="75" workbookViewId="0">
      <selection activeCell="O18" sqref="O18"/>
    </sheetView>
  </sheetViews>
  <sheetFormatPr defaultRowHeight="12.3" x14ac:dyDescent="0.4"/>
  <cols>
    <col min="1" max="1" width="18.609375" customWidth="1"/>
    <col min="2" max="2" width="12.109375" customWidth="1"/>
    <col min="3" max="3" width="11.609375" customWidth="1"/>
    <col min="5" max="5" width="12.83203125" customWidth="1"/>
    <col min="9" max="9" width="11.94140625" customWidth="1"/>
    <col min="14" max="14" width="12.109375" customWidth="1"/>
    <col min="18" max="18" width="18.609375" customWidth="1"/>
    <col min="19" max="19" width="10.109375" bestFit="1" customWidth="1"/>
    <col min="20" max="20" width="11.5" customWidth="1"/>
  </cols>
  <sheetData>
    <row r="1" spans="1:9" ht="25.2" x14ac:dyDescent="0.85">
      <c r="A1" s="93" t="s">
        <v>78</v>
      </c>
    </row>
    <row r="3" spans="1:9" ht="12.6" thickBot="1" x14ac:dyDescent="0.45"/>
    <row r="4" spans="1:9" ht="15.3" thickBot="1" x14ac:dyDescent="0.55000000000000004">
      <c r="A4" s="96" t="s">
        <v>77</v>
      </c>
      <c r="B4" s="1"/>
      <c r="C4" s="1"/>
      <c r="D4" s="1"/>
      <c r="E4" s="1"/>
      <c r="F4" s="1"/>
      <c r="G4" s="1"/>
      <c r="H4" s="1"/>
      <c r="I4" s="2"/>
    </row>
    <row r="5" spans="1:9" x14ac:dyDescent="0.4">
      <c r="A5" s="100"/>
      <c r="B5" s="107" t="s">
        <v>74</v>
      </c>
      <c r="C5" s="1"/>
      <c r="D5" s="2"/>
      <c r="E5" s="108" t="s">
        <v>75</v>
      </c>
      <c r="F5" s="1"/>
      <c r="G5" s="1"/>
      <c r="H5" s="1"/>
      <c r="I5" s="2"/>
    </row>
    <row r="6" spans="1:9" x14ac:dyDescent="0.4">
      <c r="A6" s="101" t="s">
        <v>73</v>
      </c>
      <c r="B6" s="103">
        <v>1000</v>
      </c>
      <c r="C6" s="3"/>
      <c r="D6" s="4"/>
      <c r="E6" s="95">
        <v>0</v>
      </c>
      <c r="F6" s="3"/>
      <c r="G6" s="3"/>
      <c r="H6" s="3"/>
      <c r="I6" s="4"/>
    </row>
    <row r="7" spans="1:9" x14ac:dyDescent="0.4">
      <c r="A7" s="101"/>
      <c r="B7" s="20" t="s">
        <v>1</v>
      </c>
      <c r="C7" s="3"/>
      <c r="D7" s="4"/>
      <c r="E7" s="3"/>
      <c r="F7" s="3"/>
      <c r="G7" s="3"/>
      <c r="H7" s="3"/>
      <c r="I7" s="4"/>
    </row>
    <row r="8" spans="1:9" x14ac:dyDescent="0.4">
      <c r="A8" s="104" t="s">
        <v>76</v>
      </c>
      <c r="B8" s="20">
        <f>B6/N66</f>
        <v>75</v>
      </c>
      <c r="C8" s="3" t="s">
        <v>68</v>
      </c>
      <c r="D8" s="4"/>
      <c r="E8" s="97">
        <f>E6/N68</f>
        <v>0</v>
      </c>
      <c r="F8" s="3" t="s">
        <v>68</v>
      </c>
      <c r="G8" s="3"/>
      <c r="H8" s="3"/>
      <c r="I8" s="4"/>
    </row>
    <row r="9" spans="1:9" ht="12.6" thickBot="1" x14ac:dyDescent="0.45">
      <c r="A9" s="105"/>
      <c r="B9" s="106">
        <f>B8*1000000/B66/I66</f>
        <v>833.33333333333326</v>
      </c>
      <c r="C9" s="6" t="s">
        <v>69</v>
      </c>
      <c r="D9" s="7"/>
      <c r="E9" s="98">
        <f>E8*1000000/B68/I68</f>
        <v>0</v>
      </c>
      <c r="F9" s="6" t="s">
        <v>70</v>
      </c>
      <c r="G9" s="6"/>
      <c r="H9" s="6"/>
      <c r="I9" s="7"/>
    </row>
    <row r="10" spans="1:9" ht="12.6" thickBot="1" x14ac:dyDescent="0.45"/>
    <row r="11" spans="1:9" ht="15.3" thickBot="1" x14ac:dyDescent="0.55000000000000004">
      <c r="A11" s="113" t="s">
        <v>79</v>
      </c>
      <c r="B11" s="99" t="s">
        <v>71</v>
      </c>
      <c r="C11" s="114"/>
      <c r="D11" s="99" t="s">
        <v>72</v>
      </c>
      <c r="E11" s="115"/>
      <c r="F11" s="115"/>
      <c r="G11" s="94"/>
    </row>
    <row r="12" spans="1:9" x14ac:dyDescent="0.4">
      <c r="A12" s="101"/>
      <c r="B12" s="20"/>
      <c r="C12" s="4"/>
      <c r="D12" s="20"/>
      <c r="E12" s="3"/>
      <c r="F12" s="3"/>
      <c r="G12" s="4"/>
    </row>
    <row r="13" spans="1:9" x14ac:dyDescent="0.4">
      <c r="A13" s="104" t="s">
        <v>67</v>
      </c>
      <c r="B13" s="109">
        <f>IF(($B$8&gt;0),(N64*$B$8),(N64*$E$8))</f>
        <v>4835.8733880422042</v>
      </c>
      <c r="C13" s="4"/>
      <c r="D13" s="111">
        <f>IF(($B$8&gt;0),(J64*$B$8),(J64*$E$8))</f>
        <v>14463.657678780773</v>
      </c>
      <c r="E13" s="3"/>
      <c r="F13" s="3"/>
      <c r="G13" s="4"/>
    </row>
    <row r="14" spans="1:9" x14ac:dyDescent="0.4">
      <c r="A14" s="101"/>
      <c r="B14" s="20"/>
      <c r="C14" s="4"/>
      <c r="D14" s="111"/>
      <c r="E14" s="3"/>
      <c r="F14" s="3"/>
      <c r="G14" s="4"/>
    </row>
    <row r="15" spans="1:9" x14ac:dyDescent="0.4">
      <c r="A15" s="104" t="s">
        <v>50</v>
      </c>
      <c r="B15" s="109">
        <f>IF(($B$8&gt;0),($N$70*$B$8),($N$70*$E$8))</f>
        <v>2732.1807173613688</v>
      </c>
      <c r="C15" s="4"/>
      <c r="D15" s="111">
        <f>IF(($B$8&gt;0),($J$70*$B$8),($J$70*$E$8))</f>
        <v>11583.333333333332</v>
      </c>
      <c r="E15" s="3"/>
      <c r="F15" s="3"/>
      <c r="G15" s="4"/>
    </row>
    <row r="16" spans="1:9" x14ac:dyDescent="0.4">
      <c r="A16" s="101"/>
      <c r="B16" s="20"/>
      <c r="C16" s="4"/>
      <c r="D16" s="111"/>
      <c r="E16" s="3"/>
      <c r="F16" s="3"/>
      <c r="G16" s="4"/>
    </row>
    <row r="17" spans="1:7" x14ac:dyDescent="0.4">
      <c r="A17" s="104" t="s">
        <v>51</v>
      </c>
      <c r="B17" s="109">
        <f>IF(($B$8&gt;0),($N$68*$B$8),($N$68*$E$8))</f>
        <v>1674.1071428571429</v>
      </c>
      <c r="C17" s="4"/>
      <c r="D17" s="111">
        <f>IF(($B$8&gt;0),($J$68*$B$8),($J$68*$E$8))</f>
        <v>15121.875</v>
      </c>
      <c r="E17" s="3"/>
      <c r="F17" s="3"/>
      <c r="G17" s="4"/>
    </row>
    <row r="18" spans="1:7" x14ac:dyDescent="0.4">
      <c r="A18" s="101"/>
      <c r="B18" s="20"/>
      <c r="C18" s="4"/>
      <c r="D18" s="111"/>
      <c r="E18" s="3"/>
      <c r="F18" s="3"/>
      <c r="G18" s="4"/>
    </row>
    <row r="19" spans="1:7" x14ac:dyDescent="0.4">
      <c r="A19" s="101" t="s">
        <v>3</v>
      </c>
      <c r="B19" s="109">
        <f>IF(($B$8&gt;0),($N$66*$B$8),($N$66*$E$8))</f>
        <v>1000</v>
      </c>
      <c r="C19" s="4"/>
      <c r="D19" s="111">
        <f>IF(($B$8&gt;0),($J$66*$B$8),($J$66*$E$8))</f>
        <v>9750</v>
      </c>
      <c r="E19" s="3"/>
      <c r="F19" s="3"/>
      <c r="G19" s="4"/>
    </row>
    <row r="20" spans="1:7" x14ac:dyDescent="0.4">
      <c r="A20" s="101"/>
      <c r="B20" s="20"/>
      <c r="C20" s="4"/>
      <c r="D20" s="111"/>
      <c r="E20" s="3"/>
      <c r="F20" s="3"/>
      <c r="G20" s="4"/>
    </row>
    <row r="21" spans="1:7" x14ac:dyDescent="0.4">
      <c r="A21" s="104" t="s">
        <v>62</v>
      </c>
      <c r="B21" s="109">
        <f>IF(($B$8&gt;0),($C$96*$B$8),($C$96*$E$8))</f>
        <v>1934.3493552168818</v>
      </c>
      <c r="C21" s="4"/>
      <c r="D21" s="111">
        <f>IF(($B$8&gt;0),($E$96*$B$8),($E$96*$E$8))</f>
        <v>5785.4630715123094</v>
      </c>
      <c r="E21" s="3"/>
      <c r="F21" s="3"/>
      <c r="G21" s="4"/>
    </row>
    <row r="22" spans="1:7" x14ac:dyDescent="0.4">
      <c r="A22" s="101"/>
      <c r="B22" s="20"/>
      <c r="C22" s="4"/>
      <c r="D22" s="111"/>
      <c r="E22" s="3"/>
      <c r="F22" s="3"/>
      <c r="G22" s="4"/>
    </row>
    <row r="23" spans="1:7" ht="12.6" thickBot="1" x14ac:dyDescent="0.45">
      <c r="A23" s="102" t="s">
        <v>63</v>
      </c>
      <c r="B23" s="110">
        <f>IF(($B$8&gt;0),($C$97*$B$8),($C$97*$E$8))</f>
        <v>1487.9610424745242</v>
      </c>
      <c r="C23" s="7"/>
      <c r="D23" s="112">
        <f>IF(($B$8&gt;0),($E$97*$B$8),($E$97*$E$8))</f>
        <v>4450.3562088556237</v>
      </c>
      <c r="E23" s="6"/>
      <c r="F23" s="6"/>
      <c r="G23" s="7"/>
    </row>
    <row r="57" spans="1:15" ht="12.6" thickBot="1" x14ac:dyDescent="0.45"/>
    <row r="58" spans="1:15" ht="15" x14ac:dyDescent="0.5">
      <c r="A58" s="79" t="s">
        <v>44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1"/>
    </row>
    <row r="59" spans="1:15" ht="12.6" thickBot="1" x14ac:dyDescent="0.45">
      <c r="A59" s="20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  <c r="O59" s="3"/>
    </row>
    <row r="60" spans="1:15" x14ac:dyDescent="0.4">
      <c r="A60" s="49"/>
      <c r="B60" s="50" t="s">
        <v>52</v>
      </c>
      <c r="C60" s="51"/>
      <c r="D60" s="10"/>
      <c r="E60" s="11"/>
      <c r="F60" s="82" t="s">
        <v>39</v>
      </c>
      <c r="G60" s="82"/>
      <c r="H60" s="83"/>
      <c r="I60" s="33" t="s">
        <v>33</v>
      </c>
      <c r="J60" s="84" t="s">
        <v>12</v>
      </c>
      <c r="K60" s="83"/>
      <c r="L60" s="44"/>
      <c r="M60" s="11"/>
      <c r="N60" s="31"/>
      <c r="O60" s="3"/>
    </row>
    <row r="61" spans="1:15" x14ac:dyDescent="0.4">
      <c r="A61" s="9"/>
      <c r="B61" s="12"/>
      <c r="C61" s="13"/>
      <c r="D61" s="85" t="s">
        <v>45</v>
      </c>
      <c r="E61" s="86"/>
      <c r="F61" s="87" t="s">
        <v>40</v>
      </c>
      <c r="G61" s="87"/>
      <c r="H61" s="86"/>
      <c r="I61" s="34" t="s">
        <v>38</v>
      </c>
      <c r="J61" s="85" t="s">
        <v>43</v>
      </c>
      <c r="K61" s="86"/>
      <c r="L61" s="30"/>
      <c r="M61" s="13"/>
      <c r="N61" s="27" t="s">
        <v>35</v>
      </c>
      <c r="O61" s="3"/>
    </row>
    <row r="62" spans="1:15" ht="12.6" thickBot="1" x14ac:dyDescent="0.45">
      <c r="A62" s="17" t="s">
        <v>0</v>
      </c>
      <c r="B62" s="90" t="s">
        <v>11</v>
      </c>
      <c r="C62" s="91"/>
      <c r="D62" s="90" t="s">
        <v>46</v>
      </c>
      <c r="E62" s="91"/>
      <c r="F62" s="92" t="s">
        <v>56</v>
      </c>
      <c r="G62" s="92"/>
      <c r="H62" s="91"/>
      <c r="I62" s="35" t="s">
        <v>37</v>
      </c>
      <c r="J62" s="90" t="s">
        <v>41</v>
      </c>
      <c r="K62" s="91"/>
      <c r="L62" s="90" t="s">
        <v>30</v>
      </c>
      <c r="M62" s="91"/>
      <c r="N62" s="22" t="s">
        <v>36</v>
      </c>
      <c r="O62" s="3"/>
    </row>
    <row r="63" spans="1:15" x14ac:dyDescent="0.4">
      <c r="A63" s="9"/>
      <c r="B63" s="12"/>
      <c r="C63" s="13"/>
      <c r="D63" s="12"/>
      <c r="E63" s="13"/>
      <c r="F63" s="12"/>
      <c r="G63" s="3"/>
      <c r="H63" s="13"/>
      <c r="I63" s="36"/>
      <c r="J63" s="12"/>
      <c r="K63" s="13"/>
      <c r="L63" s="12" t="s">
        <v>1</v>
      </c>
      <c r="M63" s="13"/>
      <c r="N63" s="4"/>
      <c r="O63" s="3"/>
    </row>
    <row r="64" spans="1:15" x14ac:dyDescent="0.4">
      <c r="A64" s="9" t="s">
        <v>2</v>
      </c>
      <c r="B64" s="14">
        <v>3412</v>
      </c>
      <c r="C64" s="13" t="s">
        <v>8</v>
      </c>
      <c r="D64" s="76">
        <v>0.65800000000000003</v>
      </c>
      <c r="E64" s="13" t="s">
        <v>9</v>
      </c>
      <c r="F64" s="26">
        <f>+D64/B64*1000000</f>
        <v>192.84876905041031</v>
      </c>
      <c r="G64" s="3" t="s">
        <v>10</v>
      </c>
      <c r="H64" s="13"/>
      <c r="I64" s="37">
        <v>1</v>
      </c>
      <c r="J64" s="41">
        <f>F64/I64</f>
        <v>192.84876905041031</v>
      </c>
      <c r="K64" s="42" t="s">
        <v>42</v>
      </c>
      <c r="L64" s="45">
        <v>0.22</v>
      </c>
      <c r="M64" s="18" t="s">
        <v>31</v>
      </c>
      <c r="N64" s="25">
        <f>L64/B64/I64*1000000</f>
        <v>64.478311840562725</v>
      </c>
      <c r="O64" s="3"/>
    </row>
    <row r="65" spans="1:19" x14ac:dyDescent="0.4">
      <c r="A65" s="9"/>
      <c r="B65" s="14"/>
      <c r="C65" s="13"/>
      <c r="D65" s="76" t="s">
        <v>1</v>
      </c>
      <c r="E65" s="13" t="s">
        <v>1</v>
      </c>
      <c r="F65" s="12"/>
      <c r="G65" s="3"/>
      <c r="H65" s="13"/>
      <c r="I65" s="38"/>
      <c r="J65" s="43"/>
      <c r="K65" s="13"/>
      <c r="L65" s="46"/>
      <c r="M65" s="13"/>
      <c r="N65" s="4"/>
      <c r="O65" s="3"/>
    </row>
    <row r="66" spans="1:19" x14ac:dyDescent="0.4">
      <c r="A66" s="9" t="s">
        <v>3</v>
      </c>
      <c r="B66" s="14">
        <v>100000</v>
      </c>
      <c r="C66" s="13" t="s">
        <v>13</v>
      </c>
      <c r="D66" s="12">
        <f>B66/1000000*F66</f>
        <v>11.700000000000001</v>
      </c>
      <c r="E66" s="13" t="s">
        <v>18</v>
      </c>
      <c r="F66" s="26">
        <v>117</v>
      </c>
      <c r="G66" s="3" t="s">
        <v>10</v>
      </c>
      <c r="H66" s="13"/>
      <c r="I66" s="37">
        <v>0.9</v>
      </c>
      <c r="J66" s="41">
        <f>F66/I66</f>
        <v>130</v>
      </c>
      <c r="K66" s="42" t="s">
        <v>42</v>
      </c>
      <c r="L66" s="45">
        <v>1.2</v>
      </c>
      <c r="M66" s="18" t="s">
        <v>22</v>
      </c>
      <c r="N66" s="25">
        <f>L66/B66/I66*1000000</f>
        <v>13.333333333333334</v>
      </c>
      <c r="O66" s="3"/>
    </row>
    <row r="67" spans="1:19" x14ac:dyDescent="0.4">
      <c r="A67" s="9"/>
      <c r="B67" s="14"/>
      <c r="C67" s="13"/>
      <c r="D67" s="12" t="s">
        <v>1</v>
      </c>
      <c r="E67" s="13" t="s">
        <v>1</v>
      </c>
      <c r="F67" s="12"/>
      <c r="G67" s="3"/>
      <c r="H67" s="13"/>
      <c r="I67" s="38"/>
      <c r="J67" s="43"/>
      <c r="K67" s="13"/>
      <c r="L67" s="46"/>
      <c r="M67" s="13"/>
      <c r="N67" s="4"/>
      <c r="O67" s="3"/>
    </row>
    <row r="68" spans="1:19" x14ac:dyDescent="0.4">
      <c r="A68" s="9" t="s">
        <v>59</v>
      </c>
      <c r="B68" s="14">
        <v>140000</v>
      </c>
      <c r="C68" s="13" t="s">
        <v>14</v>
      </c>
      <c r="D68" s="61">
        <f>B68/1000000*F68</f>
        <v>22.582000000000004</v>
      </c>
      <c r="E68" s="13" t="s">
        <v>19</v>
      </c>
      <c r="F68" s="26">
        <v>161.30000000000001</v>
      </c>
      <c r="G68" s="3" t="s">
        <v>10</v>
      </c>
      <c r="H68" s="13"/>
      <c r="I68" s="37">
        <v>0.8</v>
      </c>
      <c r="J68" s="41">
        <f>F68/I68</f>
        <v>201.625</v>
      </c>
      <c r="K68" s="42" t="s">
        <v>42</v>
      </c>
      <c r="L68" s="45">
        <v>2.5</v>
      </c>
      <c r="M68" s="18" t="s">
        <v>32</v>
      </c>
      <c r="N68" s="25">
        <f>L68/B68/I68*1000000</f>
        <v>22.321428571428573</v>
      </c>
      <c r="O68" s="3"/>
    </row>
    <row r="69" spans="1:19" x14ac:dyDescent="0.4">
      <c r="A69" s="9"/>
      <c r="B69" s="14"/>
      <c r="C69" s="13"/>
      <c r="D69" s="12"/>
      <c r="E69" s="13"/>
      <c r="F69" s="12"/>
      <c r="G69" s="3"/>
      <c r="H69" s="13"/>
      <c r="I69" s="38"/>
      <c r="J69" s="43"/>
      <c r="K69" s="13"/>
      <c r="L69" s="46"/>
      <c r="M69" s="13"/>
      <c r="N69" s="4"/>
      <c r="O69" s="3"/>
    </row>
    <row r="70" spans="1:19" x14ac:dyDescent="0.4">
      <c r="A70" s="59" t="s">
        <v>50</v>
      </c>
      <c r="B70" s="14">
        <v>91502</v>
      </c>
      <c r="C70" s="13" t="s">
        <v>14</v>
      </c>
      <c r="D70" s="61">
        <f>B70/1000000*F70</f>
        <v>12.718778</v>
      </c>
      <c r="E70" s="13" t="s">
        <v>19</v>
      </c>
      <c r="F70" s="26">
        <v>139</v>
      </c>
      <c r="G70" s="3" t="s">
        <v>10</v>
      </c>
      <c r="H70" s="13"/>
      <c r="I70" s="37">
        <v>0.9</v>
      </c>
      <c r="J70" s="41">
        <f>F70/I70</f>
        <v>154.44444444444443</v>
      </c>
      <c r="K70" s="42" t="s">
        <v>42</v>
      </c>
      <c r="L70" s="45">
        <v>3</v>
      </c>
      <c r="M70" s="18" t="s">
        <v>32</v>
      </c>
      <c r="N70" s="25">
        <f>L70/B70/I70*1000000</f>
        <v>36.42907623148492</v>
      </c>
      <c r="O70" s="3"/>
    </row>
    <row r="71" spans="1:19" x14ac:dyDescent="0.4">
      <c r="A71" s="9"/>
      <c r="B71" s="14"/>
      <c r="C71" s="13"/>
      <c r="D71" s="12" t="s">
        <v>1</v>
      </c>
      <c r="E71" s="13" t="s">
        <v>1</v>
      </c>
      <c r="F71" s="12"/>
      <c r="G71" s="3"/>
      <c r="H71" s="13"/>
      <c r="I71" s="38"/>
      <c r="J71" s="74"/>
      <c r="K71" s="13"/>
      <c r="L71" s="46"/>
      <c r="M71" s="13"/>
      <c r="N71" s="4"/>
      <c r="O71" s="3"/>
    </row>
    <row r="72" spans="1:19" x14ac:dyDescent="0.4">
      <c r="A72" s="9" t="s">
        <v>4</v>
      </c>
      <c r="B72" s="14">
        <v>124000</v>
      </c>
      <c r="C72" s="13" t="s">
        <v>14</v>
      </c>
      <c r="D72" s="61">
        <f>B72/1000000*F72</f>
        <v>19.492799999999999</v>
      </c>
      <c r="E72" s="13" t="s">
        <v>19</v>
      </c>
      <c r="F72" s="26">
        <v>157.19999999999999</v>
      </c>
      <c r="G72" s="3" t="s">
        <v>10</v>
      </c>
      <c r="H72" s="13"/>
      <c r="I72" s="39" t="s">
        <v>34</v>
      </c>
      <c r="J72" s="29" t="s">
        <v>34</v>
      </c>
      <c r="K72" s="13"/>
      <c r="L72" s="45">
        <v>2.5</v>
      </c>
      <c r="M72" s="18" t="s">
        <v>32</v>
      </c>
      <c r="N72" s="25">
        <f>L72/B72*1000000</f>
        <v>20.161290322580644</v>
      </c>
      <c r="O72" s="3"/>
    </row>
    <row r="73" spans="1:19" x14ac:dyDescent="0.4">
      <c r="A73" s="9"/>
      <c r="B73" s="14"/>
      <c r="C73" s="13"/>
      <c r="D73" s="12" t="s">
        <v>1</v>
      </c>
      <c r="E73" s="13" t="s">
        <v>1</v>
      </c>
      <c r="F73" s="12"/>
      <c r="G73" s="3"/>
      <c r="H73" s="13"/>
      <c r="I73" s="36"/>
      <c r="J73" s="12"/>
      <c r="K73" s="13"/>
      <c r="L73" s="12"/>
      <c r="M73" s="13"/>
      <c r="N73" s="4"/>
      <c r="O73" s="3"/>
    </row>
    <row r="74" spans="1:19" x14ac:dyDescent="0.4">
      <c r="A74" s="9" t="s">
        <v>5</v>
      </c>
      <c r="B74" s="14">
        <v>84400</v>
      </c>
      <c r="C74" s="13" t="s">
        <v>14</v>
      </c>
      <c r="D74" s="12"/>
      <c r="E74" s="13"/>
      <c r="F74" s="12"/>
      <c r="G74" s="3"/>
      <c r="H74" s="13"/>
      <c r="I74" s="36"/>
      <c r="J74" s="12"/>
      <c r="K74" s="13"/>
      <c r="L74" s="12"/>
      <c r="M74" s="13"/>
      <c r="N74" s="4"/>
      <c r="O74" s="3"/>
    </row>
    <row r="75" spans="1:19" x14ac:dyDescent="0.4">
      <c r="A75" s="9"/>
      <c r="B75" s="14"/>
      <c r="C75" s="13"/>
      <c r="D75" s="12"/>
      <c r="E75" s="13"/>
      <c r="F75" s="12"/>
      <c r="G75" s="3"/>
      <c r="H75" s="13"/>
      <c r="I75" s="36"/>
      <c r="J75" s="12"/>
      <c r="K75" s="13"/>
      <c r="L75" s="12"/>
      <c r="M75" s="13"/>
      <c r="N75" s="4"/>
      <c r="O75" s="3"/>
    </row>
    <row r="76" spans="1:19" x14ac:dyDescent="0.4">
      <c r="A76" s="9" t="s">
        <v>15</v>
      </c>
      <c r="B76" s="14">
        <v>120900</v>
      </c>
      <c r="C76" s="13" t="s">
        <v>14</v>
      </c>
      <c r="D76" s="12"/>
      <c r="E76" s="13"/>
      <c r="F76" s="12"/>
      <c r="G76" s="3"/>
      <c r="H76" s="13"/>
      <c r="I76" s="36"/>
      <c r="J76" s="12"/>
      <c r="K76" s="13"/>
      <c r="L76" s="12"/>
      <c r="M76" s="13"/>
      <c r="N76" s="4"/>
      <c r="O76" s="3"/>
    </row>
    <row r="77" spans="1:19" x14ac:dyDescent="0.4">
      <c r="A77" s="9"/>
      <c r="B77" s="14"/>
      <c r="C77" s="13"/>
      <c r="D77" s="12"/>
      <c r="E77" s="13"/>
      <c r="F77" s="12"/>
      <c r="G77" s="3"/>
      <c r="H77" s="13"/>
      <c r="I77" s="36"/>
      <c r="J77" s="12"/>
      <c r="K77" s="13"/>
      <c r="L77" s="12"/>
      <c r="M77" s="13"/>
      <c r="N77" s="4"/>
      <c r="O77" s="3"/>
    </row>
    <row r="78" spans="1:19" x14ac:dyDescent="0.4">
      <c r="A78" s="9" t="s">
        <v>16</v>
      </c>
      <c r="B78" s="14">
        <v>62800</v>
      </c>
      <c r="C78" s="13" t="s">
        <v>14</v>
      </c>
      <c r="D78" s="12"/>
      <c r="E78" s="13"/>
      <c r="F78" s="12"/>
      <c r="G78" s="3"/>
      <c r="H78" s="13"/>
      <c r="I78" s="36"/>
      <c r="J78" s="12"/>
      <c r="K78" s="13"/>
      <c r="L78" s="12"/>
      <c r="M78" s="13"/>
      <c r="N78" s="4"/>
      <c r="O78" s="3"/>
    </row>
    <row r="79" spans="1:19" x14ac:dyDescent="0.4">
      <c r="A79" s="9"/>
      <c r="B79" s="14"/>
      <c r="C79" s="13"/>
      <c r="D79" s="12"/>
      <c r="E79" s="13"/>
      <c r="F79" s="12"/>
      <c r="G79" s="3"/>
      <c r="H79" s="13"/>
      <c r="I79" s="36"/>
      <c r="J79" s="12"/>
      <c r="K79" s="13"/>
      <c r="L79" s="12"/>
      <c r="M79" s="13"/>
      <c r="N79" s="4"/>
      <c r="O79" s="3"/>
    </row>
    <row r="80" spans="1:19" x14ac:dyDescent="0.4">
      <c r="A80" s="9" t="s">
        <v>6</v>
      </c>
      <c r="B80" s="14">
        <v>10000</v>
      </c>
      <c r="C80" s="13" t="s">
        <v>17</v>
      </c>
      <c r="D80" s="12">
        <v>2.2000000000000002</v>
      </c>
      <c r="E80" s="13" t="s">
        <v>20</v>
      </c>
      <c r="F80" s="26">
        <f>+D80/B80*1000000</f>
        <v>220</v>
      </c>
      <c r="G80" s="3" t="s">
        <v>10</v>
      </c>
      <c r="H80" s="13"/>
      <c r="I80" s="37">
        <v>0.75</v>
      </c>
      <c r="J80" s="41">
        <f>F80/I80</f>
        <v>293.33333333333331</v>
      </c>
      <c r="K80" s="42" t="s">
        <v>42</v>
      </c>
      <c r="L80" s="12"/>
      <c r="M80" s="13"/>
      <c r="N80" s="4"/>
      <c r="O80" s="3"/>
      <c r="S80" t="s">
        <v>1</v>
      </c>
    </row>
    <row r="81" spans="1:19" x14ac:dyDescent="0.4">
      <c r="A81" s="9"/>
      <c r="B81" s="14"/>
      <c r="C81" s="13"/>
      <c r="D81" s="12"/>
      <c r="E81" s="13"/>
      <c r="F81" s="12"/>
      <c r="G81" s="3"/>
      <c r="H81" s="13"/>
      <c r="I81" s="36"/>
      <c r="J81" s="12"/>
      <c r="K81" s="13"/>
      <c r="L81" s="12"/>
      <c r="M81" s="13"/>
      <c r="N81" s="4"/>
      <c r="O81" s="3"/>
      <c r="S81" t="s">
        <v>1</v>
      </c>
    </row>
    <row r="82" spans="1:19" x14ac:dyDescent="0.4">
      <c r="A82" s="9" t="s">
        <v>7</v>
      </c>
      <c r="B82" s="12"/>
      <c r="C82" s="13"/>
      <c r="D82" s="12">
        <v>1.36</v>
      </c>
      <c r="E82" s="13" t="s">
        <v>27</v>
      </c>
      <c r="F82" s="12"/>
      <c r="G82" s="3"/>
      <c r="H82" s="13"/>
      <c r="I82" s="36"/>
      <c r="J82" s="12"/>
      <c r="K82" s="13"/>
      <c r="L82" s="12"/>
      <c r="M82" s="13"/>
      <c r="N82" s="4"/>
      <c r="O82" s="3"/>
      <c r="S82" t="s">
        <v>1</v>
      </c>
    </row>
    <row r="83" spans="1:19" x14ac:dyDescent="0.4">
      <c r="A83" s="9" t="s">
        <v>24</v>
      </c>
      <c r="B83" s="12">
        <v>15</v>
      </c>
      <c r="C83" s="13" t="s">
        <v>26</v>
      </c>
      <c r="D83" s="23">
        <f>D$38/B83</f>
        <v>0</v>
      </c>
      <c r="E83" s="13" t="s">
        <v>27</v>
      </c>
      <c r="F83" s="12"/>
      <c r="G83" s="3"/>
      <c r="H83" s="13"/>
      <c r="I83" s="36"/>
      <c r="J83" s="12"/>
      <c r="K83" s="13"/>
      <c r="L83" s="12"/>
      <c r="M83" s="13"/>
      <c r="N83" s="4"/>
      <c r="O83" s="3"/>
    </row>
    <row r="84" spans="1:19" x14ac:dyDescent="0.4">
      <c r="A84" s="9" t="s">
        <v>23</v>
      </c>
      <c r="B84" s="12">
        <v>20</v>
      </c>
      <c r="C84" s="13" t="s">
        <v>26</v>
      </c>
      <c r="D84" s="23">
        <f>D$38/B84</f>
        <v>0</v>
      </c>
      <c r="E84" s="13" t="s">
        <v>27</v>
      </c>
      <c r="F84" s="12"/>
      <c r="G84" s="3"/>
      <c r="H84" s="13"/>
      <c r="I84" s="36"/>
      <c r="J84" s="12"/>
      <c r="K84" s="13"/>
      <c r="L84" s="12"/>
      <c r="M84" s="13"/>
      <c r="N84" s="4"/>
      <c r="O84" s="3"/>
    </row>
    <row r="85" spans="1:19" x14ac:dyDescent="0.4">
      <c r="A85" s="9" t="s">
        <v>28</v>
      </c>
      <c r="B85" s="12">
        <v>30</v>
      </c>
      <c r="C85" s="13" t="s">
        <v>26</v>
      </c>
      <c r="D85" s="23">
        <f>D72/B85</f>
        <v>0.64976</v>
      </c>
      <c r="E85" s="13" t="s">
        <v>27</v>
      </c>
      <c r="F85" s="12"/>
      <c r="G85" s="3"/>
      <c r="H85" s="13"/>
      <c r="I85" s="36"/>
      <c r="J85" s="12"/>
      <c r="K85" s="13"/>
      <c r="L85" s="12"/>
      <c r="M85" s="13"/>
      <c r="N85" s="4"/>
      <c r="O85" s="3"/>
    </row>
    <row r="86" spans="1:19" x14ac:dyDescent="0.4">
      <c r="A86" s="9" t="s">
        <v>29</v>
      </c>
      <c r="B86" s="12">
        <v>52</v>
      </c>
      <c r="C86" s="13" t="s">
        <v>26</v>
      </c>
      <c r="D86" s="23">
        <f>D72/B86</f>
        <v>0.37486153846153847</v>
      </c>
      <c r="E86" s="13" t="s">
        <v>27</v>
      </c>
      <c r="F86" s="12"/>
      <c r="G86" s="3"/>
      <c r="H86" s="13"/>
      <c r="I86" s="36"/>
      <c r="J86" s="12"/>
      <c r="K86" s="13"/>
      <c r="L86" s="12"/>
      <c r="M86" s="13"/>
      <c r="N86" s="4"/>
      <c r="O86" s="3"/>
    </row>
    <row r="87" spans="1:19" ht="12.6" thickBot="1" x14ac:dyDescent="0.45">
      <c r="A87" s="8" t="s">
        <v>25</v>
      </c>
      <c r="B87" s="15">
        <v>0.26</v>
      </c>
      <c r="C87" s="16" t="s">
        <v>21</v>
      </c>
      <c r="D87" s="32">
        <f>B87*D64</f>
        <v>0.17108000000000001</v>
      </c>
      <c r="E87" s="16" t="s">
        <v>27</v>
      </c>
      <c r="F87" s="15"/>
      <c r="G87" s="6"/>
      <c r="H87" s="16"/>
      <c r="I87" s="40"/>
      <c r="J87" s="15"/>
      <c r="K87" s="16"/>
      <c r="L87" s="15"/>
      <c r="M87" s="16"/>
      <c r="N87" s="7"/>
      <c r="O87" s="3"/>
    </row>
    <row r="88" spans="1:19" x14ac:dyDescent="0.4">
      <c r="A88" s="1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3"/>
      <c r="S88" t="s">
        <v>1</v>
      </c>
    </row>
    <row r="89" spans="1:19" x14ac:dyDescent="0.4">
      <c r="A89" s="28" t="s">
        <v>65</v>
      </c>
      <c r="E89" s="75"/>
      <c r="F89" s="75" t="s">
        <v>66</v>
      </c>
      <c r="N89" s="4"/>
    </row>
    <row r="90" spans="1:19" x14ac:dyDescent="0.4">
      <c r="A90" s="60" t="s">
        <v>57</v>
      </c>
      <c r="B90" s="3"/>
      <c r="C90" s="3"/>
      <c r="D90" s="3"/>
      <c r="F90" s="3" t="s">
        <v>55</v>
      </c>
      <c r="G90" s="3"/>
      <c r="H90" s="3"/>
      <c r="I90" s="3"/>
      <c r="J90" s="3"/>
      <c r="K90" s="3"/>
      <c r="L90" s="3"/>
      <c r="M90" s="3"/>
      <c r="N90" s="4"/>
    </row>
    <row r="91" spans="1:19" ht="12.6" thickBot="1" x14ac:dyDescent="0.4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/>
    </row>
    <row r="92" spans="1:19" x14ac:dyDescent="0.4">
      <c r="A92" s="88" t="s">
        <v>49</v>
      </c>
      <c r="B92" s="82"/>
      <c r="C92" s="82"/>
      <c r="D92" s="82"/>
      <c r="E92" s="89"/>
      <c r="F92" s="3"/>
      <c r="G92" s="3"/>
      <c r="H92" s="3"/>
      <c r="I92" s="3"/>
      <c r="J92" s="3"/>
      <c r="K92" s="3"/>
      <c r="L92" s="3"/>
      <c r="M92" s="3"/>
      <c r="N92" s="3"/>
    </row>
    <row r="93" spans="1:19" ht="12.6" thickBot="1" x14ac:dyDescent="0.45">
      <c r="A93" s="21"/>
      <c r="B93" s="48" t="s">
        <v>52</v>
      </c>
      <c r="C93" s="3"/>
      <c r="D93" s="73"/>
      <c r="E93" s="22"/>
      <c r="F93" s="3"/>
      <c r="G93" s="3"/>
      <c r="H93" s="3"/>
      <c r="I93" s="3"/>
      <c r="J93" s="3"/>
      <c r="K93" s="3"/>
      <c r="L93" s="3"/>
      <c r="M93" s="3"/>
      <c r="N93" s="3"/>
    </row>
    <row r="94" spans="1:19" x14ac:dyDescent="0.4">
      <c r="A94" s="19"/>
      <c r="B94" s="62"/>
      <c r="C94" s="10"/>
      <c r="D94" s="11"/>
      <c r="E94" s="63" t="s">
        <v>53</v>
      </c>
      <c r="F94" s="3"/>
      <c r="G94" s="24" t="s">
        <v>1</v>
      </c>
      <c r="H94" s="48" t="s">
        <v>1</v>
      </c>
      <c r="I94" s="3"/>
      <c r="J94" s="3"/>
      <c r="K94" s="3"/>
      <c r="L94" s="3"/>
      <c r="M94" s="3"/>
      <c r="N94" s="3"/>
    </row>
    <row r="95" spans="1:19" x14ac:dyDescent="0.4">
      <c r="A95" s="56" t="s">
        <v>60</v>
      </c>
      <c r="B95" s="57" t="s">
        <v>47</v>
      </c>
      <c r="C95" s="77" t="s">
        <v>48</v>
      </c>
      <c r="D95" s="78"/>
      <c r="E95" s="52" t="s">
        <v>54</v>
      </c>
      <c r="F95" s="3"/>
      <c r="G95" s="3"/>
      <c r="H95" s="3"/>
      <c r="I95" s="3"/>
      <c r="J95" s="3"/>
      <c r="K95" s="3"/>
      <c r="L95" s="3"/>
      <c r="M95" s="3"/>
      <c r="N95" s="3"/>
    </row>
    <row r="96" spans="1:19" x14ac:dyDescent="0.4">
      <c r="A96" s="72">
        <v>2.5</v>
      </c>
      <c r="B96" s="54">
        <f>1000000/3412/A96</f>
        <v>117.23329425556858</v>
      </c>
      <c r="C96" s="58">
        <f>B96*L64</f>
        <v>25.791324736225089</v>
      </c>
      <c r="D96" s="55"/>
      <c r="E96" s="53">
        <f>B96*D64</f>
        <v>77.139507620164125</v>
      </c>
      <c r="F96" s="3" t="s">
        <v>61</v>
      </c>
      <c r="G96" s="3"/>
      <c r="H96" s="3"/>
      <c r="I96" s="3"/>
      <c r="J96" s="3"/>
      <c r="K96" s="3"/>
      <c r="L96" s="3"/>
      <c r="M96" s="3"/>
      <c r="N96" s="3"/>
    </row>
    <row r="97" spans="1:14" ht="12.6" thickBot="1" x14ac:dyDescent="0.45">
      <c r="A97" s="64">
        <v>3.25</v>
      </c>
      <c r="B97" s="65">
        <f>1000000/3412/A97</f>
        <v>90.179457119668143</v>
      </c>
      <c r="C97" s="66">
        <f>B97*L64</f>
        <v>19.839480566326991</v>
      </c>
      <c r="D97" s="16"/>
      <c r="E97" s="67">
        <f>B97*D64</f>
        <v>59.338082784741644</v>
      </c>
      <c r="F97" s="3" t="s">
        <v>64</v>
      </c>
      <c r="G97" s="3"/>
      <c r="H97" s="3"/>
      <c r="I97" s="3"/>
      <c r="J97" s="3"/>
      <c r="K97" s="3"/>
      <c r="L97" s="3"/>
      <c r="M97" s="3"/>
      <c r="N97" s="3"/>
    </row>
    <row r="98" spans="1:14" x14ac:dyDescent="0.4">
      <c r="A98" s="68" t="s">
        <v>58</v>
      </c>
      <c r="B98" s="69"/>
      <c r="C98" s="70"/>
      <c r="D98" s="51"/>
      <c r="E98" s="71"/>
      <c r="F98" s="47"/>
      <c r="G98" s="3"/>
      <c r="H98" s="3"/>
      <c r="I98" s="3"/>
      <c r="J98" s="3"/>
      <c r="K98" s="3"/>
      <c r="L98" s="3"/>
      <c r="M98" s="3"/>
      <c r="N98" s="3"/>
    </row>
    <row r="99" spans="1:14" ht="12.6" thickBot="1" x14ac:dyDescent="0.45">
      <c r="A99" s="5"/>
      <c r="B99" s="6"/>
      <c r="C99" s="6"/>
      <c r="D99" s="6"/>
      <c r="E99" s="7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</sheetData>
  <mergeCells count="13">
    <mergeCell ref="C95:D95"/>
    <mergeCell ref="A58:N58"/>
    <mergeCell ref="F60:H60"/>
    <mergeCell ref="J60:K60"/>
    <mergeCell ref="D61:E61"/>
    <mergeCell ref="F61:H61"/>
    <mergeCell ref="J61:K61"/>
    <mergeCell ref="A92:E92"/>
    <mergeCell ref="B62:C62"/>
    <mergeCell ref="D62:E62"/>
    <mergeCell ref="F62:H62"/>
    <mergeCell ref="J62:K62"/>
    <mergeCell ref="L62:M62"/>
  </mergeCells>
  <phoneticPr fontId="2" type="noConversion"/>
  <hyperlinks>
    <hyperlink ref="F89" r:id="rId1" xr:uid="{94D0C550-4426-4872-8F55-D2565556BCEE}"/>
  </hyperlinks>
  <pageMargins left="0.75" right="0.75" top="1" bottom="1" header="0.5" footer="0.5"/>
  <pageSetup scale="92" orientation="landscape" horizontalDpi="4294967293" verticalDpi="12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Heat Graph</vt:lpstr>
      <vt:lpstr>'Heat Graph'!Print_Area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quinlan</dc:creator>
  <cp:lastModifiedBy>ed quinlan</cp:lastModifiedBy>
  <cp:lastPrinted>2019-10-24T20:57:00Z</cp:lastPrinted>
  <dcterms:created xsi:type="dcterms:W3CDTF">2007-01-06T01:19:16Z</dcterms:created>
  <dcterms:modified xsi:type="dcterms:W3CDTF">2021-01-27T00:27:31Z</dcterms:modified>
</cp:coreProperties>
</file>